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7305" activeTab="1"/>
  </bookViews>
  <sheets>
    <sheet name="MMbtu_calc" sheetId="1" r:id="rId1"/>
    <sheet name="Source_test_calc" sheetId="2" r:id="rId2"/>
    <sheet name="Condensables" sheetId="3" r:id="rId3"/>
  </sheets>
  <definedNames/>
  <calcPr fullCalcOnLoad="1"/>
</workbook>
</file>

<file path=xl/sharedStrings.xml><?xml version="1.0" encoding="utf-8"?>
<sst xmlns="http://schemas.openxmlformats.org/spreadsheetml/2006/main" count="102" uniqueCount="84">
  <si>
    <t>SO2</t>
  </si>
  <si>
    <t>NOX</t>
  </si>
  <si>
    <t>If a second test was not performed during the year of inventory:</t>
  </si>
  <si>
    <t>Note 1:</t>
  </si>
  <si>
    <t>Note 2:</t>
  </si>
  <si>
    <t xml:space="preserve">Annual process rate and factor must use the same units </t>
  </si>
  <si>
    <t>(ie in factor is lb/ton process rate must be tons/yr)</t>
  </si>
  <si>
    <t>then "DAYS IN YEAR AFTER 1ST TEST IN INVENTORY YEAR"</t>
  </si>
  <si>
    <t>Days in Year Before 1st Test in Inventory Year</t>
  </si>
  <si>
    <r>
      <t xml:space="preserve">1st Test </t>
    </r>
    <r>
      <rPr>
        <u val="single"/>
        <sz val="8"/>
        <rFont val="Arial"/>
        <family val="2"/>
      </rPr>
      <t>Prior</t>
    </r>
    <r>
      <rPr>
        <sz val="8"/>
        <rFont val="Arial"/>
        <family val="0"/>
      </rPr>
      <t xml:space="preserve"> to Inventory Year Avg Emiss Rate </t>
    </r>
  </si>
  <si>
    <t>1st Test During Inventory Year Avg Emiss Rate</t>
  </si>
  <si>
    <t>Days in Year Between 1st &amp; 2nd Test in Inventory Year (see note 1)</t>
  </si>
  <si>
    <t>2nd Test During Inventory Year Avg Emiss Rate</t>
  </si>
  <si>
    <t>Days in Year After 2nd Test in Inventory Year</t>
  </si>
  <si>
    <t>Pollutant</t>
  </si>
  <si>
    <t>Emission Calc Based on Source Test(s)</t>
  </si>
  <si>
    <t>Annual Process Rate (see note 2)</t>
  </si>
  <si>
    <t>Emissions (ton/yr)</t>
  </si>
  <si>
    <t>PT Filterable</t>
  </si>
  <si>
    <t>Test Dates</t>
  </si>
  <si>
    <t>1st prior</t>
  </si>
  <si>
    <t>1st in Inv year</t>
  </si>
  <si>
    <t>SOx result</t>
  </si>
  <si>
    <t>Facil / Unit Name:</t>
  </si>
  <si>
    <t>PT units</t>
  </si>
  <si>
    <t>SOx units</t>
  </si>
  <si>
    <t>PT filt result</t>
  </si>
  <si>
    <t>Start of Inv year</t>
  </si>
  <si>
    <t>2nd or end of year</t>
  </si>
  <si>
    <t>3rd or end of year</t>
  </si>
  <si>
    <t>Annual proc rate:</t>
  </si>
  <si>
    <t>lbs/MMbtu</t>
  </si>
  <si>
    <t>MMbtu</t>
  </si>
  <si>
    <t>coal</t>
  </si>
  <si>
    <t>tons/yr</t>
  </si>
  <si>
    <t>Fuel Type:</t>
  </si>
  <si>
    <t>btu/lb</t>
  </si>
  <si>
    <t>Unit value</t>
  </si>
  <si>
    <t>lbs/ton</t>
  </si>
  <si>
    <t>Total:</t>
  </si>
  <si>
    <t>Amount per Year</t>
  </si>
  <si>
    <t>Heat value per unit</t>
  </si>
  <si>
    <t>This worksheet calculates total MMbtu's from btu/ton parameters</t>
  </si>
  <si>
    <t>Avg emiss from all tests:</t>
  </si>
  <si>
    <t>Avg factor</t>
  </si>
  <si>
    <t>This worksheet calculates total emissions including condensables</t>
  </si>
  <si>
    <t>PM total:</t>
  </si>
  <si>
    <t>tons/yr filt</t>
  </si>
  <si>
    <t>x</t>
  </si>
  <si>
    <t>Condensable factor</t>
  </si>
  <si>
    <t>+</t>
  </si>
  <si>
    <t>=</t>
  </si>
  <si>
    <t>MMbtu/yr</t>
  </si>
  <si>
    <t>tons cond PM</t>
  </si>
  <si>
    <t>lbs</t>
  </si>
  <si>
    <t>fuel consumption</t>
  </si>
  <si>
    <t>total condensable</t>
  </si>
  <si>
    <t>tons cond</t>
  </si>
  <si>
    <t>size distribution</t>
  </si>
  <si>
    <t>tons/yr filt PM10</t>
  </si>
  <si>
    <t>tons/yr PM</t>
  </si>
  <si>
    <t>tons/yr filt PM2.5</t>
  </si>
  <si>
    <t>tons/yr PM10</t>
  </si>
  <si>
    <t>cond PM</t>
  </si>
  <si>
    <t>tons/yr PM2.5</t>
  </si>
  <si>
    <t>PM 10 total:</t>
  </si>
  <si>
    <t>PM 2.5 total:</t>
  </si>
  <si>
    <t>Condensable only portion:</t>
  </si>
  <si>
    <t>Condensable factor from AP-42 table XX</t>
  </si>
  <si>
    <t>Size distribution from AP-42 table XX</t>
  </si>
  <si>
    <t>Total (incl condensable)</t>
  </si>
  <si>
    <t>PM10 total (incl cond)</t>
  </si>
  <si>
    <t>PM2.5 total (incl cond)</t>
  </si>
  <si>
    <t>Parameters:</t>
  </si>
  <si>
    <t>Cond factor</t>
  </si>
  <si>
    <t>PM10 size distribution</t>
  </si>
  <si>
    <t>PM2.5 size distribution</t>
  </si>
  <si>
    <t>COAL-FIRED BOILER #1</t>
  </si>
  <si>
    <t>2005 PSDR</t>
  </si>
  <si>
    <t>FACILITY NAME (XXXX-XXXX)</t>
  </si>
  <si>
    <t>NOx result</t>
  </si>
  <si>
    <t>NOx units</t>
  </si>
  <si>
    <t>NOx</t>
  </si>
  <si>
    <t>lbs/mmbtu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</si>
</sst>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[Red]\(0\)"/>
    <numFmt numFmtId="166" formatCode="#,##0.0000"/>
    <numFmt numFmtId="167" formatCode="#,##0.000"/>
  </numFmts>
  <fonts count="4">
    <font>
      <sz val="8"/>
      <name val="Arial"/>
      <family val="0"/>
    </font>
    <font>
      <u val="single"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top"/>
    </xf>
    <xf numFmtId="1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12" sqref="B12"/>
    </sheetView>
  </sheetViews>
  <sheetFormatPr defaultColWidth="9.33203125" defaultRowHeight="11.25"/>
  <cols>
    <col min="1" max="1" width="16.33203125" style="0" bestFit="1" customWidth="1"/>
    <col min="2" max="2" width="11.16015625" style="0" customWidth="1"/>
    <col min="10" max="10" width="10.16015625" style="0" bestFit="1" customWidth="1"/>
  </cols>
  <sheetData>
    <row r="1" spans="1:10" ht="11.25">
      <c r="A1" s="4"/>
      <c r="B1" t="str">
        <f>Source_test_calc!B1</f>
        <v>FACILITY NAME (XXXX-XXXX)</v>
      </c>
      <c r="G1" t="str">
        <f>Source_test_calc!D1</f>
        <v>2005 PSDR</v>
      </c>
      <c r="J1" s="21">
        <f>(Source_test_calc!G1)</f>
        <v>38718</v>
      </c>
    </row>
    <row r="2" ht="11.25">
      <c r="B2" t="str">
        <f>Source_test_calc!C1</f>
        <v>COAL-FIRED BOILER #1</v>
      </c>
    </row>
    <row r="3" ht="11.25">
      <c r="H3" s="4" t="s">
        <v>42</v>
      </c>
    </row>
    <row r="4" spans="1:2" ht="11.25">
      <c r="A4" t="s">
        <v>35</v>
      </c>
      <c r="B4" t="s">
        <v>33</v>
      </c>
    </row>
    <row r="6" spans="1:3" ht="11.25">
      <c r="A6" t="s">
        <v>40</v>
      </c>
      <c r="B6" s="14">
        <v>13775</v>
      </c>
      <c r="C6" t="s">
        <v>34</v>
      </c>
    </row>
    <row r="7" spans="1:3" ht="11.25">
      <c r="A7" t="s">
        <v>41</v>
      </c>
      <c r="B7" s="14">
        <v>14500</v>
      </c>
      <c r="C7" t="s">
        <v>36</v>
      </c>
    </row>
    <row r="8" spans="1:2" ht="11.25">
      <c r="A8" s="4"/>
      <c r="B8" s="14"/>
    </row>
    <row r="9" spans="1:3" ht="11.25">
      <c r="A9" t="s">
        <v>37</v>
      </c>
      <c r="B9" s="14">
        <v>2000</v>
      </c>
      <c r="C9" t="s">
        <v>38</v>
      </c>
    </row>
    <row r="10" ht="11.25">
      <c r="B10" s="14"/>
    </row>
    <row r="11" ht="11.25">
      <c r="B11" s="14"/>
    </row>
    <row r="12" spans="1:3" ht="11.25">
      <c r="A12" s="4" t="s">
        <v>39</v>
      </c>
      <c r="B12" s="14">
        <f>(B6*B7*B9)/1000000</f>
        <v>399475</v>
      </c>
      <c r="C12" t="s">
        <v>52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25" style="0" bestFit="1" customWidth="1"/>
    <col min="3" max="8" width="20" style="0" customWidth="1"/>
  </cols>
  <sheetData>
    <row r="1" spans="1:7" ht="33" customHeight="1">
      <c r="A1" s="4" t="s">
        <v>23</v>
      </c>
      <c r="B1" s="22" t="s">
        <v>79</v>
      </c>
      <c r="C1" s="7" t="s">
        <v>77</v>
      </c>
      <c r="D1" s="7" t="s">
        <v>78</v>
      </c>
      <c r="E1" s="4" t="s">
        <v>15</v>
      </c>
      <c r="G1" s="10">
        <v>38718</v>
      </c>
    </row>
    <row r="2" spans="1:8" ht="11.25">
      <c r="A2" s="4"/>
      <c r="B2" s="9" t="s">
        <v>19</v>
      </c>
      <c r="C2" s="9" t="s">
        <v>26</v>
      </c>
      <c r="D2" s="9" t="s">
        <v>24</v>
      </c>
      <c r="E2" s="9" t="s">
        <v>22</v>
      </c>
      <c r="F2" s="11" t="s">
        <v>25</v>
      </c>
      <c r="G2" s="9" t="s">
        <v>80</v>
      </c>
      <c r="H2" s="16" t="s">
        <v>81</v>
      </c>
    </row>
    <row r="3" spans="1:8" ht="11.25">
      <c r="A3" s="4" t="s">
        <v>27</v>
      </c>
      <c r="B3" s="11">
        <v>36892</v>
      </c>
      <c r="C3" s="9"/>
      <c r="D3" s="9"/>
      <c r="E3" s="9"/>
      <c r="F3" s="11"/>
      <c r="G3" s="9"/>
      <c r="H3" s="16"/>
    </row>
    <row r="4" spans="1:8" ht="11.25">
      <c r="A4" s="4" t="s">
        <v>20</v>
      </c>
      <c r="B4" s="11">
        <v>34436</v>
      </c>
      <c r="C4" s="9">
        <v>0.236</v>
      </c>
      <c r="D4" s="9" t="s">
        <v>31</v>
      </c>
      <c r="E4" s="16">
        <v>1.1</v>
      </c>
      <c r="F4" s="9" t="s">
        <v>31</v>
      </c>
      <c r="G4" s="16">
        <v>0</v>
      </c>
      <c r="H4" s="16" t="s">
        <v>83</v>
      </c>
    </row>
    <row r="5" spans="1:8" ht="11.25">
      <c r="A5" s="4" t="s">
        <v>21</v>
      </c>
      <c r="B5" s="11">
        <v>37257</v>
      </c>
      <c r="C5" s="9">
        <v>0</v>
      </c>
      <c r="D5" s="9" t="s">
        <v>31</v>
      </c>
      <c r="E5" s="16">
        <v>0</v>
      </c>
      <c r="F5" s="16"/>
      <c r="G5" s="16"/>
      <c r="H5" s="16"/>
    </row>
    <row r="6" spans="1:8" ht="11.25">
      <c r="A6" s="4" t="s">
        <v>28</v>
      </c>
      <c r="B6" s="11">
        <v>37256</v>
      </c>
      <c r="C6" s="9"/>
      <c r="D6" s="9"/>
      <c r="E6" s="16"/>
      <c r="F6" s="16"/>
      <c r="G6" s="16"/>
      <c r="H6" s="16"/>
    </row>
    <row r="7" spans="1:8" ht="11.25">
      <c r="A7" s="4" t="s">
        <v>29</v>
      </c>
      <c r="B7" s="11">
        <v>37256</v>
      </c>
      <c r="C7" s="9"/>
      <c r="D7" s="9"/>
      <c r="E7" s="16"/>
      <c r="F7" s="16"/>
      <c r="G7" s="16"/>
      <c r="H7" s="16"/>
    </row>
    <row r="8" spans="1:4" ht="11.25">
      <c r="A8" s="4"/>
      <c r="B8" s="8"/>
      <c r="C8" s="9"/>
      <c r="D8" s="4"/>
    </row>
    <row r="9" spans="1:4" ht="11.25">
      <c r="A9" s="4"/>
      <c r="B9" s="13" t="s">
        <v>30</v>
      </c>
      <c r="C9" s="15">
        <f>MMbtu_calc!B12</f>
        <v>399475</v>
      </c>
      <c r="D9" s="4" t="s">
        <v>32</v>
      </c>
    </row>
    <row r="10" spans="1:4" ht="11.25">
      <c r="A10" s="4"/>
      <c r="B10" s="8"/>
      <c r="C10" s="9"/>
      <c r="D10" s="4"/>
    </row>
    <row r="11" spans="1:7" ht="45.75" customHeight="1">
      <c r="A11" s="5" t="s">
        <v>14</v>
      </c>
      <c r="B11" s="3" t="s">
        <v>9</v>
      </c>
      <c r="C11" s="3" t="s">
        <v>8</v>
      </c>
      <c r="D11" s="3" t="s">
        <v>10</v>
      </c>
      <c r="E11" s="3" t="s">
        <v>11</v>
      </c>
      <c r="F11" s="3" t="s">
        <v>12</v>
      </c>
      <c r="G11" s="3" t="s">
        <v>13</v>
      </c>
    </row>
    <row r="12" spans="2:5" ht="12.75" customHeight="1">
      <c r="B12" s="3"/>
      <c r="D12" s="1"/>
      <c r="E12" s="1"/>
    </row>
    <row r="13" spans="1:7" ht="11.25">
      <c r="A13" t="s">
        <v>18</v>
      </c>
      <c r="B13" s="1">
        <f>C4</f>
        <v>0.236</v>
      </c>
      <c r="C13" s="12">
        <f>(B5-B3)</f>
        <v>365</v>
      </c>
      <c r="D13" s="1">
        <f>C5</f>
        <v>0</v>
      </c>
      <c r="E13" s="12">
        <f>(B6-B5)+1</f>
        <v>0</v>
      </c>
      <c r="F13" s="1">
        <f>C6</f>
        <v>0</v>
      </c>
      <c r="G13" s="12">
        <f>B7-B6</f>
        <v>0</v>
      </c>
    </row>
    <row r="14" spans="1:7" ht="11.25">
      <c r="A14" t="s">
        <v>0</v>
      </c>
      <c r="B14" s="1">
        <f>E4</f>
        <v>1.1</v>
      </c>
      <c r="C14" s="12">
        <f>(B5-B3)</f>
        <v>365</v>
      </c>
      <c r="D14" s="1">
        <f>E5</f>
        <v>0</v>
      </c>
      <c r="E14" s="12">
        <f>(B6-B5)+1</f>
        <v>0</v>
      </c>
      <c r="F14" s="1">
        <f>E6</f>
        <v>0</v>
      </c>
      <c r="G14" s="12">
        <f>B7-B6</f>
        <v>0</v>
      </c>
    </row>
    <row r="15" spans="1:7" ht="11.25">
      <c r="A15" t="s">
        <v>82</v>
      </c>
      <c r="B15" s="1">
        <f>G4</f>
        <v>0</v>
      </c>
      <c r="C15" s="12">
        <f>(B5-B3)</f>
        <v>365</v>
      </c>
      <c r="D15" s="1">
        <f>G5</f>
        <v>0</v>
      </c>
      <c r="E15" s="12">
        <f>(B6-B5)+1</f>
        <v>0</v>
      </c>
      <c r="F15" s="1">
        <f>G6</f>
        <v>0</v>
      </c>
      <c r="G15" s="12">
        <f>B7-B6</f>
        <v>0</v>
      </c>
    </row>
    <row r="16" spans="2:7" ht="11.25">
      <c r="B16" s="1"/>
      <c r="C16" s="12"/>
      <c r="D16" s="1"/>
      <c r="E16" s="12"/>
      <c r="F16" s="1"/>
      <c r="G16" s="12"/>
    </row>
    <row r="17" spans="2:5" ht="11.25">
      <c r="B17" s="1"/>
      <c r="C17" s="1"/>
      <c r="D17" s="1"/>
      <c r="E17" s="1"/>
    </row>
    <row r="18" spans="2:5" ht="11.25">
      <c r="B18" s="1"/>
      <c r="C18" s="1"/>
      <c r="D18" s="1"/>
      <c r="E18" s="1"/>
    </row>
    <row r="19" spans="2:5" ht="11.25">
      <c r="B19" s="1"/>
      <c r="C19" s="1"/>
      <c r="D19" s="1"/>
      <c r="E19" s="1"/>
    </row>
    <row r="20" spans="2:5" ht="11.25">
      <c r="B20" s="1"/>
      <c r="C20" s="1"/>
      <c r="D20" s="1"/>
      <c r="E20" s="1"/>
    </row>
    <row r="21" spans="2:8" ht="22.5">
      <c r="B21" s="17" t="s">
        <v>43</v>
      </c>
      <c r="C21" s="2" t="s">
        <v>44</v>
      </c>
      <c r="D21" s="6" t="s">
        <v>16</v>
      </c>
      <c r="E21" s="2" t="s">
        <v>17</v>
      </c>
      <c r="F21" t="s">
        <v>70</v>
      </c>
      <c r="G21" t="s">
        <v>71</v>
      </c>
      <c r="H21" t="s">
        <v>72</v>
      </c>
    </row>
    <row r="22" spans="2:8" ht="11.25">
      <c r="B22" s="2" t="s">
        <v>18</v>
      </c>
      <c r="C22">
        <f>ROUND(((B13*C13)+(D13*E13)+(F13*G13))/365,4)</f>
        <v>0.236</v>
      </c>
      <c r="D22" s="14">
        <f>C9</f>
        <v>399475</v>
      </c>
      <c r="E22" s="14">
        <f>ROUND((C22*D22)/2000,3)</f>
        <v>47.138</v>
      </c>
      <c r="F22" s="14">
        <f>(Condensables!B21)</f>
        <v>55.1275</v>
      </c>
      <c r="G22" s="14">
        <f>Condensables!F23</f>
        <v>38.6292</v>
      </c>
      <c r="H22" s="14">
        <f>Condensables!J23</f>
        <v>20.71676</v>
      </c>
    </row>
    <row r="23" spans="2:5" ht="11.25">
      <c r="B23" s="2" t="s">
        <v>0</v>
      </c>
      <c r="C23">
        <f>ROUND(((B14*C14)+(D14*E14)+(F14*G14))/365,4)</f>
        <v>1.1</v>
      </c>
      <c r="D23" s="14">
        <f>D22</f>
        <v>399475</v>
      </c>
      <c r="E23">
        <f>ROUND((C23*D23)/2000,3)</f>
        <v>219.711</v>
      </c>
    </row>
    <row r="24" spans="2:5" ht="11.25">
      <c r="B24" s="2" t="s">
        <v>1</v>
      </c>
      <c r="C24">
        <f>ROUND(((B15*C15)+(D15*E15)+(F15*G15))/365,4)</f>
        <v>0</v>
      </c>
      <c r="D24" s="14">
        <f>D22</f>
        <v>399475</v>
      </c>
      <c r="E24">
        <f>ROUND((C24*D24)/2000,3)</f>
        <v>0</v>
      </c>
    </row>
    <row r="25" spans="2:4" ht="11.25">
      <c r="B25" s="2"/>
      <c r="D25" s="14"/>
    </row>
    <row r="27" spans="4:5" ht="11.25">
      <c r="D27" s="2" t="s">
        <v>3</v>
      </c>
      <c r="E27" t="s">
        <v>2</v>
      </c>
    </row>
    <row r="28" ht="11.25">
      <c r="E28" t="s">
        <v>7</v>
      </c>
    </row>
    <row r="29" spans="4:5" ht="11.25">
      <c r="D29" s="2" t="s">
        <v>4</v>
      </c>
      <c r="E29" t="s">
        <v>5</v>
      </c>
    </row>
    <row r="30" ht="11.25">
      <c r="E30" t="s">
        <v>6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1" sqref="E1"/>
    </sheetView>
  </sheetViews>
  <sheetFormatPr defaultColWidth="9.33203125" defaultRowHeight="11.25"/>
  <cols>
    <col min="1" max="1" width="18.83203125" style="0" customWidth="1"/>
    <col min="2" max="2" width="11.16015625" style="0" bestFit="1" customWidth="1"/>
    <col min="3" max="4" width="9" style="0" customWidth="1"/>
    <col min="6" max="6" width="11.16015625" style="0" bestFit="1" customWidth="1"/>
    <col min="9" max="10" width="10.16015625" style="0" bestFit="1" customWidth="1"/>
  </cols>
  <sheetData>
    <row r="1" spans="1:10" ht="11.25">
      <c r="A1" s="4"/>
      <c r="B1" t="str">
        <f>Source_test_calc!B1</f>
        <v>FACILITY NAME (XXXX-XXXX)</v>
      </c>
      <c r="D1" s="4"/>
      <c r="G1" t="str">
        <f>Source_test_calc!D1</f>
        <v>2005 PSDR</v>
      </c>
      <c r="J1" s="21">
        <f>(Source_test_calc!G1)</f>
        <v>38718</v>
      </c>
    </row>
    <row r="2" ht="11.25">
      <c r="B2" t="str">
        <f>Source_test_calc!C1</f>
        <v>COAL-FIRED BOILER #1</v>
      </c>
    </row>
    <row r="3" ht="11.25">
      <c r="H3" s="4" t="s">
        <v>45</v>
      </c>
    </row>
    <row r="4" spans="2:8" ht="11.25">
      <c r="B4" t="s">
        <v>73</v>
      </c>
      <c r="H4" s="4"/>
    </row>
    <row r="5" spans="1:8" ht="11.25">
      <c r="A5" t="s">
        <v>74</v>
      </c>
      <c r="B5">
        <v>0.04</v>
      </c>
      <c r="C5" t="s">
        <v>31</v>
      </c>
      <c r="H5" s="4"/>
    </row>
    <row r="6" spans="1:8" ht="11.25">
      <c r="A6" t="s">
        <v>75</v>
      </c>
      <c r="B6" s="20">
        <v>0.65</v>
      </c>
      <c r="H6" s="4"/>
    </row>
    <row r="7" spans="1:8" ht="11.25">
      <c r="A7" t="s">
        <v>76</v>
      </c>
      <c r="B7" s="20">
        <v>0.27</v>
      </c>
      <c r="H7" s="4"/>
    </row>
    <row r="8" ht="11.25">
      <c r="H8" s="4"/>
    </row>
    <row r="9" ht="11.25">
      <c r="H9" s="4"/>
    </row>
    <row r="10" ht="11.25">
      <c r="B10" t="s">
        <v>67</v>
      </c>
    </row>
    <row r="11" spans="1:5" ht="11.25">
      <c r="A11" t="s">
        <v>49</v>
      </c>
      <c r="B11">
        <f>B5</f>
        <v>0.04</v>
      </c>
      <c r="C11" t="str">
        <f>C5</f>
        <v>lbs/MMbtu</v>
      </c>
      <c r="E11" s="1"/>
    </row>
    <row r="12" spans="1:9" ht="11.25">
      <c r="A12" t="s">
        <v>55</v>
      </c>
      <c r="B12" s="14">
        <f>(Source_test_calc!D22)</f>
        <v>399475</v>
      </c>
      <c r="C12" t="s">
        <v>52</v>
      </c>
      <c r="E12" s="1"/>
      <c r="F12" s="14"/>
      <c r="I12" s="14"/>
    </row>
    <row r="13" spans="1:9" ht="11.25">
      <c r="A13" s="2" t="s">
        <v>51</v>
      </c>
      <c r="B13" s="14">
        <f>(B11*B12)</f>
        <v>15979</v>
      </c>
      <c r="C13" t="s">
        <v>54</v>
      </c>
      <c r="E13" s="1"/>
      <c r="F13" s="14"/>
      <c r="I13" s="14"/>
    </row>
    <row r="14" spans="1:9" ht="11.25">
      <c r="A14" t="s">
        <v>56</v>
      </c>
      <c r="B14" s="14">
        <f>(B13/2000)</f>
        <v>7.9895</v>
      </c>
      <c r="C14" t="s">
        <v>53</v>
      </c>
      <c r="E14" s="1"/>
      <c r="F14" s="14"/>
      <c r="I14" s="14"/>
    </row>
    <row r="15" spans="5:9" ht="11.25">
      <c r="E15" s="1"/>
      <c r="F15" s="14"/>
      <c r="I15" s="14"/>
    </row>
    <row r="16" spans="5:9" ht="11.25">
      <c r="E16" s="1"/>
      <c r="F16" s="14"/>
      <c r="I16" s="14"/>
    </row>
    <row r="17" spans="5:9" ht="11.25">
      <c r="E17" s="1"/>
      <c r="F17" s="14"/>
      <c r="I17" s="14"/>
    </row>
    <row r="18" spans="2:10" ht="11.25">
      <c r="B18" s="18" t="s">
        <v>46</v>
      </c>
      <c r="F18" s="18" t="s">
        <v>65</v>
      </c>
      <c r="J18" s="19" t="s">
        <v>66</v>
      </c>
    </row>
    <row r="19" spans="1:11" ht="11.25">
      <c r="A19" s="18"/>
      <c r="B19" s="14">
        <f>(Source_test_calc!E22)</f>
        <v>47.138</v>
      </c>
      <c r="C19" s="18" t="s">
        <v>47</v>
      </c>
      <c r="D19" s="18"/>
      <c r="E19" s="1"/>
      <c r="F19" s="14">
        <f>(Source_test_calc!E22)</f>
        <v>47.138</v>
      </c>
      <c r="G19" s="18" t="s">
        <v>47</v>
      </c>
      <c r="J19" s="14">
        <f>(Source_test_calc!E22)</f>
        <v>47.138</v>
      </c>
      <c r="K19" s="18" t="s">
        <v>47</v>
      </c>
    </row>
    <row r="20" spans="1:11" ht="11.25">
      <c r="A20" s="2" t="s">
        <v>50</v>
      </c>
      <c r="B20" s="14">
        <f>B14</f>
        <v>7.9895</v>
      </c>
      <c r="C20" t="s">
        <v>57</v>
      </c>
      <c r="E20" s="2" t="s">
        <v>48</v>
      </c>
      <c r="F20" s="20">
        <f>B6</f>
        <v>0.65</v>
      </c>
      <c r="G20" t="s">
        <v>58</v>
      </c>
      <c r="I20" t="s">
        <v>48</v>
      </c>
      <c r="J20" s="20">
        <f>B7</f>
        <v>0.27</v>
      </c>
      <c r="K20" t="s">
        <v>58</v>
      </c>
    </row>
    <row r="21" spans="1:11" ht="11.25">
      <c r="A21" s="2" t="s">
        <v>51</v>
      </c>
      <c r="B21" s="14">
        <f>B19+B20</f>
        <v>55.1275</v>
      </c>
      <c r="C21" s="18" t="s">
        <v>60</v>
      </c>
      <c r="D21" s="18"/>
      <c r="E21" s="2" t="s">
        <v>51</v>
      </c>
      <c r="F21" s="14">
        <f>F19*F20</f>
        <v>30.6397</v>
      </c>
      <c r="G21" t="s">
        <v>59</v>
      </c>
      <c r="I21" t="s">
        <v>51</v>
      </c>
      <c r="J21" s="14">
        <f>J19*J20</f>
        <v>12.727260000000001</v>
      </c>
      <c r="K21" t="s">
        <v>61</v>
      </c>
    </row>
    <row r="22" spans="1:11" ht="11.25">
      <c r="A22" s="18"/>
      <c r="B22" s="18"/>
      <c r="C22" s="18"/>
      <c r="D22" s="18"/>
      <c r="E22" s="2" t="s">
        <v>50</v>
      </c>
      <c r="F22" s="14">
        <f>B14</f>
        <v>7.9895</v>
      </c>
      <c r="G22" t="s">
        <v>63</v>
      </c>
      <c r="I22" t="s">
        <v>50</v>
      </c>
      <c r="J22" s="14">
        <f>B14</f>
        <v>7.9895</v>
      </c>
      <c r="K22" t="s">
        <v>63</v>
      </c>
    </row>
    <row r="23" spans="1:11" ht="11.25">
      <c r="A23" s="18"/>
      <c r="B23" s="18"/>
      <c r="C23" s="18"/>
      <c r="D23" s="18"/>
      <c r="E23" s="2" t="s">
        <v>51</v>
      </c>
      <c r="F23" s="14">
        <f>F21+F22</f>
        <v>38.6292</v>
      </c>
      <c r="G23" t="s">
        <v>62</v>
      </c>
      <c r="I23" t="s">
        <v>51</v>
      </c>
      <c r="J23" s="14">
        <f>J21+J22</f>
        <v>20.71676</v>
      </c>
      <c r="K23" t="s">
        <v>64</v>
      </c>
    </row>
    <row r="24" ht="11.25">
      <c r="A24" s="18"/>
    </row>
    <row r="25" spans="1:4" ht="11.25">
      <c r="A25" s="19"/>
      <c r="B25" s="18"/>
      <c r="C25" s="18"/>
      <c r="D25" s="18"/>
    </row>
    <row r="27" ht="11.25">
      <c r="B27" t="s">
        <v>68</v>
      </c>
    </row>
    <row r="28" ht="11.25">
      <c r="B28" t="s">
        <v>69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bunnll</dc:creator>
  <cp:keywords/>
  <dc:description/>
  <cp:lastModifiedBy>cheathcc</cp:lastModifiedBy>
  <cp:lastPrinted>2004-10-12T20:14:12Z</cp:lastPrinted>
  <dcterms:created xsi:type="dcterms:W3CDTF">2004-07-23T13:28:12Z</dcterms:created>
  <dcterms:modified xsi:type="dcterms:W3CDTF">2006-02-15T19:24:16Z</dcterms:modified>
  <cp:category/>
  <cp:version/>
  <cp:contentType/>
  <cp:contentStatus/>
</cp:coreProperties>
</file>