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45" windowWidth="11655" windowHeight="7305" activeTab="0"/>
  </bookViews>
  <sheets>
    <sheet name="test calculation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<sst xmlns="http://schemas.openxmlformats.org/spreadsheetml/2006/main" count="64" uniqueCount="36">
  <si>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>POLLUTANT</t>
  </si>
  <si>
    <t>PT</t>
  </si>
  <si>
    <t>SO2</t>
  </si>
  <si>
    <t>NOX</t>
  </si>
  <si>
    <t>VOC</t>
  </si>
  <si>
    <t>DAYS IN YEAR BEFORE FIRST TEST IN INVENTORY YEAR</t>
  </si>
  <si>
    <t>DAYS IN YEAR AFTER 2ND TEST IN INVENTORY YEAR</t>
  </si>
  <si>
    <t>AVERAGE EMISSIONS FROM ALL TEST</t>
  </si>
  <si>
    <t>DAYS IN YEAR BETWEEN 1ST &amp; 2ND TEST IN INVENTORY YEAR (see note 1)</t>
  </si>
  <si>
    <t>Note 1:</t>
  </si>
  <si>
    <t>EMISSIONS (ton/yr)</t>
  </si>
  <si>
    <t>Note 2:</t>
  </si>
  <si>
    <t>ANNUAL PROCESS RATE (see note 2)</t>
  </si>
  <si>
    <t>AVERAGE FACTOR</t>
  </si>
  <si>
    <t xml:space="preserve">1ST TEST PRIOR TO INVENTORY YEAR AVERAGE EMISSION FACTOR </t>
  </si>
  <si>
    <t>1ST TEST DURING INVENTORY YEAR AVERAGE EMISSION FACTOR</t>
  </si>
  <si>
    <t>2ND TEST DURING INVENTORY YEAR AVERAGE EMISSION FACTOR</t>
  </si>
  <si>
    <t>CO</t>
  </si>
  <si>
    <t>Pb</t>
  </si>
  <si>
    <t>NOx</t>
  </si>
  <si>
    <t>HCl</t>
  </si>
  <si>
    <t>PM10</t>
  </si>
  <si>
    <t>If a second test was not performed during the year of inventory:DAYS IN YEAR AFTER 1ST TEST IN INVENTORY YEAR</t>
  </si>
  <si>
    <t>Annual process rate and emission factors must use the same units (ie in factor is lb/ton process rate must be tons/yr)</t>
  </si>
  <si>
    <t>N/A</t>
  </si>
  <si>
    <t>RULE EFFECTIVENESS EMISSIONS (ton/yr)</t>
  </si>
  <si>
    <t>% DOWN TIME UNACCOUNTED FOR</t>
  </si>
  <si>
    <t>XXXXX 2001 Tested Emissions</t>
  </si>
  <si>
    <t>UNIT A (test of 5/15/99 and 8/23-24/01) factor units lb/ton</t>
  </si>
  <si>
    <t>UNIT B (test of 8/8/97) factor units lb/million BTU</t>
  </si>
  <si>
    <t>UNIT C (test of 1/8/01 and 2/27/01) factor units lb/million BTU</t>
  </si>
  <si>
    <t>UNIT D (test of 4/20/99) factor units lb/ton</t>
  </si>
  <si>
    <t>UNIT E (in-house test of 7/17/97) factor units lb/ton</t>
  </si>
  <si>
    <t>UNIT F (in-house test of 7/17/97 on Pickle Line #1) factor units lb/ton</t>
  </si>
  <si>
    <t>UNIT G (test of 10/29/01) factor units lb/ton</t>
  </si>
  <si>
    <t>UNIT H (test of 12/1/98) factor units lb/ton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</si>
</sst>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0"/>
    <numFmt numFmtId="166" formatCode="0.00000"/>
    <numFmt numFmtId="167" formatCode="0.0000000"/>
  </numFmts>
  <fonts count="4">
    <font>
      <sz val="8"/>
      <name val="Arial"/>
      <family val="0"/>
    </font>
    <font>
      <sz val="7.5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2" borderId="1" xfId="0" applyFill="1" applyBorder="1" applyAlignment="1" applyProtection="1">
      <alignment horizontal="right"/>
      <protection/>
    </xf>
    <xf numFmtId="164" fontId="0" fillId="2" borderId="2" xfId="0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right"/>
      <protection/>
    </xf>
    <xf numFmtId="164" fontId="0" fillId="2" borderId="4" xfId="0" applyNumberFormat="1" applyFill="1" applyBorder="1" applyAlignment="1" applyProtection="1">
      <alignment/>
      <protection/>
    </xf>
    <xf numFmtId="165" fontId="0" fillId="2" borderId="4" xfId="0" applyNumberForma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right"/>
      <protection/>
    </xf>
    <xf numFmtId="164" fontId="0" fillId="2" borderId="6" xfId="0" applyNumberFormat="1" applyFill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3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67" fontId="0" fillId="0" borderId="4" xfId="0" applyNumberFormat="1" applyBorder="1" applyAlignment="1" applyProtection="1">
      <alignment/>
      <protection locked="0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 applyProtection="1">
      <alignment/>
      <protection locked="0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" borderId="10" xfId="0" applyFill="1" applyBorder="1" applyAlignment="1" applyProtection="1">
      <alignment horizontal="right" wrapText="1"/>
      <protection/>
    </xf>
    <xf numFmtId="0" fontId="0" fillId="3" borderId="11" xfId="0" applyFill="1" applyBorder="1" applyAlignment="1" applyProtection="1">
      <alignment horizontal="right" vertical="center"/>
      <protection/>
    </xf>
    <xf numFmtId="0" fontId="0" fillId="3" borderId="11" xfId="0" applyFill="1" applyBorder="1" applyAlignment="1" applyProtection="1">
      <alignment horizontal="right" vertical="center" wrapText="1"/>
      <protection/>
    </xf>
    <xf numFmtId="0" fontId="0" fillId="3" borderId="10" xfId="0" applyFill="1" applyBorder="1" applyAlignment="1" applyProtection="1">
      <alignment vertical="center"/>
      <protection/>
    </xf>
    <xf numFmtId="0" fontId="0" fillId="3" borderId="11" xfId="0" applyFill="1" applyBorder="1" applyAlignment="1" applyProtection="1">
      <alignment horizontal="center" wrapText="1"/>
      <protection/>
    </xf>
    <xf numFmtId="0" fontId="0" fillId="3" borderId="12" xfId="0" applyFill="1" applyBorder="1" applyAlignment="1" applyProtection="1">
      <alignment horizontal="center" wrapText="1"/>
      <protection/>
    </xf>
    <xf numFmtId="164" fontId="0" fillId="2" borderId="4" xfId="0" applyNumberFormat="1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2" borderId="7" xfId="0" applyNumberFormat="1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wrapText="1"/>
    </xf>
    <xf numFmtId="2" fontId="0" fillId="0" borderId="4" xfId="0" applyNumberForma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2" borderId="13" xfId="0" applyFill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C46" sqref="C46"/>
    </sheetView>
  </sheetViews>
  <sheetFormatPr defaultColWidth="9.33203125" defaultRowHeight="11.25"/>
  <cols>
    <col min="1" max="1" width="12" style="0" customWidth="1"/>
    <col min="2" max="2" width="24.66015625" style="0" customWidth="1"/>
    <col min="3" max="3" width="19.83203125" style="0" customWidth="1"/>
    <col min="4" max="4" width="25" style="0" customWidth="1"/>
    <col min="5" max="5" width="27.16015625" style="0" customWidth="1"/>
    <col min="6" max="6" width="25.66015625" style="0" customWidth="1"/>
    <col min="7" max="7" width="22.5" style="0" customWidth="1"/>
  </cols>
  <sheetData>
    <row r="1" ht="11.25" customHeight="1" thickBot="1">
      <c r="A1" t="s">
        <v>27</v>
      </c>
    </row>
    <row r="2" spans="1:7" ht="48.75" customHeight="1" thickBot="1">
      <c r="A2" s="43" t="s">
        <v>0</v>
      </c>
      <c r="B2" s="44" t="s">
        <v>14</v>
      </c>
      <c r="C2" s="44" t="s">
        <v>5</v>
      </c>
      <c r="D2" s="44" t="s">
        <v>15</v>
      </c>
      <c r="E2" s="44" t="s">
        <v>8</v>
      </c>
      <c r="F2" s="44" t="s">
        <v>16</v>
      </c>
      <c r="G2" s="45" t="s">
        <v>6</v>
      </c>
    </row>
    <row r="3" spans="1:7" ht="11.25" customHeight="1">
      <c r="A3" s="63" t="s">
        <v>28</v>
      </c>
      <c r="B3" s="64"/>
      <c r="C3" s="64"/>
      <c r="D3" s="64"/>
      <c r="E3" s="64"/>
      <c r="F3" s="64"/>
      <c r="G3" s="65"/>
    </row>
    <row r="4" spans="1:7" ht="11.25">
      <c r="A4" s="14" t="s">
        <v>1</v>
      </c>
      <c r="B4" s="15">
        <v>0.024522</v>
      </c>
      <c r="C4" s="16">
        <v>235</v>
      </c>
      <c r="D4" s="15">
        <v>0.008017</v>
      </c>
      <c r="E4" s="16">
        <v>130</v>
      </c>
      <c r="F4" s="15"/>
      <c r="G4" s="17"/>
    </row>
    <row r="5" spans="1:7" ht="11.25">
      <c r="A5" s="14" t="s">
        <v>21</v>
      </c>
      <c r="B5" s="15">
        <f>(B4)*(0.76)</f>
        <v>0.01863672</v>
      </c>
      <c r="C5" s="16">
        <v>235</v>
      </c>
      <c r="D5" s="15">
        <f>(D4)*(0.76)</f>
        <v>0.00609292</v>
      </c>
      <c r="E5" s="16">
        <v>130</v>
      </c>
      <c r="F5" s="18"/>
      <c r="G5" s="17"/>
    </row>
    <row r="6" spans="1:7" ht="11.25">
      <c r="A6" s="14" t="s">
        <v>18</v>
      </c>
      <c r="B6" s="19">
        <v>4.305E-05</v>
      </c>
      <c r="C6" s="16">
        <v>235</v>
      </c>
      <c r="D6" s="19">
        <v>1.024E-05</v>
      </c>
      <c r="E6" s="16">
        <v>130</v>
      </c>
      <c r="F6" s="19"/>
      <c r="G6" s="17"/>
    </row>
    <row r="7" spans="1:7" ht="11.25">
      <c r="A7" s="14" t="s">
        <v>17</v>
      </c>
      <c r="B7" s="15">
        <v>0.569364</v>
      </c>
      <c r="C7" s="16">
        <v>235</v>
      </c>
      <c r="D7" s="15">
        <v>0.435039</v>
      </c>
      <c r="E7" s="16">
        <v>130</v>
      </c>
      <c r="F7" s="15"/>
      <c r="G7" s="17"/>
    </row>
    <row r="8" spans="1:7" ht="11.25">
      <c r="A8" s="14" t="s">
        <v>3</v>
      </c>
      <c r="B8" s="20">
        <v>0.152249</v>
      </c>
      <c r="C8" s="16">
        <v>235</v>
      </c>
      <c r="D8" s="15">
        <v>0.101137</v>
      </c>
      <c r="E8" s="16">
        <v>130</v>
      </c>
      <c r="F8" s="15"/>
      <c r="G8" s="17"/>
    </row>
    <row r="9" spans="1:7" ht="11.25">
      <c r="A9" s="14" t="s">
        <v>2</v>
      </c>
      <c r="B9" s="20">
        <v>0.040769</v>
      </c>
      <c r="C9" s="16">
        <v>235</v>
      </c>
      <c r="D9" s="15">
        <v>0.092459</v>
      </c>
      <c r="E9" s="16">
        <v>130</v>
      </c>
      <c r="F9" s="15"/>
      <c r="G9" s="17"/>
    </row>
    <row r="10" spans="1:7" ht="11.25">
      <c r="A10" s="14" t="s">
        <v>4</v>
      </c>
      <c r="B10" s="15">
        <v>0.025644</v>
      </c>
      <c r="C10" s="16">
        <v>235</v>
      </c>
      <c r="D10" s="15">
        <v>0.032313</v>
      </c>
      <c r="E10" s="16">
        <v>130</v>
      </c>
      <c r="F10" s="15"/>
      <c r="G10" s="17"/>
    </row>
    <row r="11" spans="1:7" ht="11.25">
      <c r="A11" s="66" t="s">
        <v>29</v>
      </c>
      <c r="B11" s="64"/>
      <c r="C11" s="64"/>
      <c r="D11" s="64"/>
      <c r="E11" s="64"/>
      <c r="F11" s="64"/>
      <c r="G11" s="65"/>
    </row>
    <row r="12" spans="1:7" ht="11.25">
      <c r="A12" s="14" t="s">
        <v>19</v>
      </c>
      <c r="B12" s="15">
        <v>0.264134</v>
      </c>
      <c r="C12" s="16">
        <v>365</v>
      </c>
      <c r="D12" s="55"/>
      <c r="E12" s="55"/>
      <c r="F12" s="21"/>
      <c r="G12" s="22"/>
    </row>
    <row r="13" spans="1:7" ht="11.25">
      <c r="A13" s="67" t="s">
        <v>30</v>
      </c>
      <c r="B13" s="68"/>
      <c r="C13" s="68"/>
      <c r="D13" s="68"/>
      <c r="E13" s="68"/>
      <c r="F13" s="68"/>
      <c r="G13" s="69"/>
    </row>
    <row r="14" spans="1:7" ht="11.25">
      <c r="A14" s="14" t="s">
        <v>19</v>
      </c>
      <c r="B14" s="16"/>
      <c r="C14" s="16"/>
      <c r="D14" s="15">
        <v>0.193961</v>
      </c>
      <c r="E14" s="16">
        <v>57</v>
      </c>
      <c r="F14" s="21">
        <v>0.071668</v>
      </c>
      <c r="G14" s="17">
        <v>308</v>
      </c>
    </row>
    <row r="15" spans="1:7" ht="11.25">
      <c r="A15" s="67" t="s">
        <v>31</v>
      </c>
      <c r="B15" s="68"/>
      <c r="C15" s="68"/>
      <c r="D15" s="68"/>
      <c r="E15" s="68"/>
      <c r="F15" s="68"/>
      <c r="G15" s="69"/>
    </row>
    <row r="16" spans="1:7" ht="11.25">
      <c r="A16" s="14" t="s">
        <v>19</v>
      </c>
      <c r="B16" s="15">
        <v>0.06808</v>
      </c>
      <c r="C16" s="16">
        <v>365</v>
      </c>
      <c r="D16" s="15"/>
      <c r="E16" s="16"/>
      <c r="F16" s="21"/>
      <c r="G16" s="22"/>
    </row>
    <row r="17" spans="1:7" ht="11.25">
      <c r="A17" s="67" t="s">
        <v>32</v>
      </c>
      <c r="B17" s="68"/>
      <c r="C17" s="68"/>
      <c r="D17" s="68"/>
      <c r="E17" s="68"/>
      <c r="F17" s="68"/>
      <c r="G17" s="69"/>
    </row>
    <row r="18" spans="1:7" ht="11.25">
      <c r="A18" s="14" t="s">
        <v>20</v>
      </c>
      <c r="B18" s="23">
        <v>0.0007632</v>
      </c>
      <c r="C18" s="16">
        <v>365</v>
      </c>
      <c r="D18" s="23"/>
      <c r="E18" s="16"/>
      <c r="F18" s="24"/>
      <c r="G18" s="22"/>
    </row>
    <row r="19" spans="1:7" ht="11.25">
      <c r="A19" s="67" t="s">
        <v>33</v>
      </c>
      <c r="B19" s="68"/>
      <c r="C19" s="68"/>
      <c r="D19" s="68"/>
      <c r="E19" s="68"/>
      <c r="F19" s="68"/>
      <c r="G19" s="69"/>
    </row>
    <row r="20" spans="1:7" ht="11.25">
      <c r="A20" s="14" t="s">
        <v>20</v>
      </c>
      <c r="B20" s="23">
        <v>0.0007632</v>
      </c>
      <c r="C20" s="16">
        <v>365</v>
      </c>
      <c r="D20" s="23"/>
      <c r="E20" s="16"/>
      <c r="F20" s="24"/>
      <c r="G20" s="22"/>
    </row>
    <row r="21" spans="1:7" ht="11.25">
      <c r="A21" s="67" t="s">
        <v>34</v>
      </c>
      <c r="B21" s="68"/>
      <c r="C21" s="68"/>
      <c r="D21" s="68"/>
      <c r="E21" s="68"/>
      <c r="F21" s="68"/>
      <c r="G21" s="69"/>
    </row>
    <row r="22" spans="1:7" ht="11.25">
      <c r="A22" s="14" t="s">
        <v>1</v>
      </c>
      <c r="B22" s="25"/>
      <c r="C22" s="25"/>
      <c r="D22" s="20">
        <v>0.020844</v>
      </c>
      <c r="E22" s="25">
        <v>365</v>
      </c>
      <c r="F22" s="26"/>
      <c r="G22" s="27"/>
    </row>
    <row r="23" spans="1:7" ht="11.25">
      <c r="A23" s="70" t="s">
        <v>35</v>
      </c>
      <c r="B23" s="58"/>
      <c r="C23" s="58"/>
      <c r="D23" s="58"/>
      <c r="E23" s="58"/>
      <c r="F23" s="58"/>
      <c r="G23" s="59"/>
    </row>
    <row r="24" spans="1:7" ht="12" thickBot="1">
      <c r="A24" s="28" t="s">
        <v>19</v>
      </c>
      <c r="B24" s="29">
        <v>0.005654</v>
      </c>
      <c r="C24" s="30">
        <v>365</v>
      </c>
      <c r="D24" s="29"/>
      <c r="E24" s="30"/>
      <c r="F24" s="31"/>
      <c r="G24" s="32"/>
    </row>
    <row r="25" spans="1:7" ht="6" customHeight="1" thickBot="1">
      <c r="A25" s="35"/>
      <c r="B25" s="36"/>
      <c r="C25" s="37"/>
      <c r="D25" s="36"/>
      <c r="E25" s="37"/>
      <c r="F25" s="38"/>
      <c r="G25" s="39"/>
    </row>
    <row r="26" spans="2:7" ht="24.75" customHeight="1" thickBot="1">
      <c r="B26" s="40" t="s">
        <v>7</v>
      </c>
      <c r="C26" s="41" t="s">
        <v>13</v>
      </c>
      <c r="D26" s="42" t="s">
        <v>12</v>
      </c>
      <c r="E26" s="41" t="s">
        <v>10</v>
      </c>
      <c r="F26" s="52" t="s">
        <v>26</v>
      </c>
      <c r="G26" s="53" t="s">
        <v>25</v>
      </c>
    </row>
    <row r="27" spans="2:7" ht="11.25">
      <c r="B27" s="60" t="str">
        <f>A3</f>
        <v>UNIT A (test of 5/15/99 and 8/23-24/01) factor units lb/ton</v>
      </c>
      <c r="C27" s="61"/>
      <c r="D27" s="61"/>
      <c r="E27" s="61"/>
      <c r="F27" s="61"/>
      <c r="G27" s="62"/>
    </row>
    <row r="28" spans="2:7" ht="11.25">
      <c r="B28" s="5" t="str">
        <f>A4</f>
        <v>PT</v>
      </c>
      <c r="C28" s="6">
        <f>ROUND(((B4*C4)+(D4*E4)+(F4*G4))/365,6)</f>
        <v>0.018644</v>
      </c>
      <c r="D28" s="7">
        <v>2561083</v>
      </c>
      <c r="E28" s="9">
        <f>ROUND((C28*D28)/2000,6)</f>
        <v>23.874416</v>
      </c>
      <c r="F28" s="26">
        <f>20/(8436*60)*100</f>
        <v>0.003951319740793425</v>
      </c>
      <c r="G28" s="49">
        <f>((E28/(1-0.9985))*(1-(F28/100))*(1-0.9985))+((E28/(1-0.9985))*(F28/100))</f>
        <v>24.502375653759042</v>
      </c>
    </row>
    <row r="29" spans="2:7" ht="11.25">
      <c r="B29" s="8" t="s">
        <v>21</v>
      </c>
      <c r="C29" s="9">
        <f>ROUND(((B5*C5)+(D5*E5)+(F5*G5))/365,6)</f>
        <v>0.014169</v>
      </c>
      <c r="D29" s="33">
        <f aca="true" t="shared" si="0" ref="D29:D34">D$28</f>
        <v>2561083</v>
      </c>
      <c r="E29" s="9">
        <f aca="true" t="shared" si="1" ref="E29:E34">ROUND((C29*D29)/2000,6)</f>
        <v>18.143993</v>
      </c>
      <c r="F29" s="46">
        <f>F$28</f>
        <v>0.003951319740793425</v>
      </c>
      <c r="G29" s="49">
        <f>((E29/(1-0.9985))*(1-(F29/100))*(1-0.9985))+((E29/(1-0.9985))*(F29/100))</f>
        <v>18.621227524274286</v>
      </c>
    </row>
    <row r="30" spans="2:7" ht="11.25">
      <c r="B30" s="8" t="s">
        <v>18</v>
      </c>
      <c r="C30" s="10">
        <f>ROUND(((B6*C6)+(D6*E6)+(F6*G6))/365,8)</f>
        <v>3.136E-05</v>
      </c>
      <c r="D30" s="33">
        <f t="shared" si="0"/>
        <v>2561083</v>
      </c>
      <c r="E30" s="9">
        <f t="shared" si="1"/>
        <v>0.040158</v>
      </c>
      <c r="F30" s="46">
        <f>F$28</f>
        <v>0.003951319740793425</v>
      </c>
      <c r="G30" s="49">
        <f>((E30/(1-0.9985))*(1-(F30/100))*(1-0.9985))+((E30/(1-0.9985))*(F30/100))</f>
        <v>0.041214260550023744</v>
      </c>
    </row>
    <row r="31" spans="2:7" ht="11.25">
      <c r="B31" s="8" t="str">
        <f aca="true" t="shared" si="2" ref="B31:B48">A7</f>
        <v>CO</v>
      </c>
      <c r="C31" s="9">
        <f>ROUND(((B7*C7)+(D7*E7)+(F7*G7))/365,6)</f>
        <v>0.521522</v>
      </c>
      <c r="D31" s="33">
        <f t="shared" si="0"/>
        <v>2561083</v>
      </c>
      <c r="E31" s="9">
        <f t="shared" si="1"/>
        <v>667.830564</v>
      </c>
      <c r="F31" s="47" t="s">
        <v>24</v>
      </c>
      <c r="G31" s="50" t="s">
        <v>24</v>
      </c>
    </row>
    <row r="32" spans="2:7" ht="11.25">
      <c r="B32" s="8" t="str">
        <f t="shared" si="2"/>
        <v>NOX</v>
      </c>
      <c r="C32" s="9">
        <f>ROUND(((B8*C8)+(D8*E8)+(F8*G8))/365,6)</f>
        <v>0.134045</v>
      </c>
      <c r="D32" s="33">
        <f t="shared" si="0"/>
        <v>2561083</v>
      </c>
      <c r="E32" s="9">
        <f t="shared" si="1"/>
        <v>171.650185</v>
      </c>
      <c r="F32" s="47" t="s">
        <v>24</v>
      </c>
      <c r="G32" s="50" t="s">
        <v>24</v>
      </c>
    </row>
    <row r="33" spans="2:7" ht="11.25">
      <c r="B33" s="8" t="str">
        <f t="shared" si="2"/>
        <v>SO2</v>
      </c>
      <c r="C33" s="9">
        <f>ROUND(((B9*C9)+(D9*E9)+(F9*G9))/365,6)</f>
        <v>0.059179</v>
      </c>
      <c r="D33" s="33">
        <f t="shared" si="0"/>
        <v>2561083</v>
      </c>
      <c r="E33" s="9">
        <f t="shared" si="1"/>
        <v>75.781165</v>
      </c>
      <c r="F33" s="47" t="s">
        <v>24</v>
      </c>
      <c r="G33" s="50" t="s">
        <v>24</v>
      </c>
    </row>
    <row r="34" spans="2:7" ht="11.25">
      <c r="B34" s="8" t="str">
        <f t="shared" si="2"/>
        <v>VOC</v>
      </c>
      <c r="C34" s="9">
        <f>ROUND(((B10*C10)+(D10*E10)+(F10*G10))/365,6)</f>
        <v>0.028019</v>
      </c>
      <c r="D34" s="33">
        <f t="shared" si="0"/>
        <v>2561083</v>
      </c>
      <c r="E34" s="9">
        <f t="shared" si="1"/>
        <v>35.879492</v>
      </c>
      <c r="F34" s="47" t="s">
        <v>24</v>
      </c>
      <c r="G34" s="50" t="s">
        <v>24</v>
      </c>
    </row>
    <row r="35" spans="2:7" ht="11.25">
      <c r="B35" s="56" t="str">
        <f t="shared" si="2"/>
        <v>UNIT B (test of 8/8/97) factor units lb/million BTU</v>
      </c>
      <c r="C35" s="57"/>
      <c r="D35" s="57"/>
      <c r="E35" s="57"/>
      <c r="F35" s="58"/>
      <c r="G35" s="59"/>
    </row>
    <row r="36" spans="2:7" ht="11.25">
      <c r="B36" s="8" t="str">
        <f t="shared" si="2"/>
        <v>NOx</v>
      </c>
      <c r="C36" s="9">
        <f>ROUND(((B12*C12)+(D12*E12)+(F12*G12))/365,6)</f>
        <v>0.264134</v>
      </c>
      <c r="D36" s="54">
        <f>(565.76)*(1020)</f>
        <v>577075.2</v>
      </c>
      <c r="E36" s="9">
        <f>ROUND((C36*D36)/2000,6)</f>
        <v>76.21259</v>
      </c>
      <c r="F36" s="47" t="s">
        <v>24</v>
      </c>
      <c r="G36" s="50" t="s">
        <v>24</v>
      </c>
    </row>
    <row r="37" spans="2:7" ht="11.25">
      <c r="B37" s="56" t="str">
        <f t="shared" si="2"/>
        <v>UNIT C (test of 1/8/01 and 2/27/01) factor units lb/million BTU</v>
      </c>
      <c r="C37" s="57"/>
      <c r="D37" s="57"/>
      <c r="E37" s="57"/>
      <c r="F37" s="58"/>
      <c r="G37" s="59"/>
    </row>
    <row r="38" spans="2:7" ht="11.25">
      <c r="B38" s="8" t="str">
        <f t="shared" si="2"/>
        <v>NOx</v>
      </c>
      <c r="C38" s="9">
        <f>ROUND(((B14*C14)+(D14*E14)+(F14*G14))/365,6)</f>
        <v>0.090766</v>
      </c>
      <c r="D38" s="54">
        <f>(549.55)*(1020)</f>
        <v>560541</v>
      </c>
      <c r="E38" s="9">
        <f>ROUND((C38*D38)/2000,6)</f>
        <v>25.439032</v>
      </c>
      <c r="F38" s="47" t="s">
        <v>24</v>
      </c>
      <c r="G38" s="50" t="s">
        <v>24</v>
      </c>
    </row>
    <row r="39" spans="2:7" ht="11.25">
      <c r="B39" s="56" t="str">
        <f t="shared" si="2"/>
        <v>UNIT D (test of 4/20/99) factor units lb/ton</v>
      </c>
      <c r="C39" s="57"/>
      <c r="D39" s="57"/>
      <c r="E39" s="57"/>
      <c r="F39" s="58"/>
      <c r="G39" s="59"/>
    </row>
    <row r="40" spans="2:7" ht="11.25">
      <c r="B40" s="8" t="str">
        <f t="shared" si="2"/>
        <v>NOx</v>
      </c>
      <c r="C40" s="9">
        <f>ROUND(((B16*C16)+(D16*E16)+(F16*G16))/365,6)</f>
        <v>0.06808</v>
      </c>
      <c r="D40" s="34">
        <v>606688</v>
      </c>
      <c r="E40" s="9">
        <f>ROUND((C40*D40)/2000,6)</f>
        <v>20.65166</v>
      </c>
      <c r="F40" s="47" t="s">
        <v>24</v>
      </c>
      <c r="G40" s="50" t="s">
        <v>24</v>
      </c>
    </row>
    <row r="41" spans="2:7" ht="11.25">
      <c r="B41" s="56" t="str">
        <f t="shared" si="2"/>
        <v>UNIT E (in-house test of 7/17/97) factor units lb/ton</v>
      </c>
      <c r="C41" s="57"/>
      <c r="D41" s="57"/>
      <c r="E41" s="57"/>
      <c r="F41" s="58"/>
      <c r="G41" s="59"/>
    </row>
    <row r="42" spans="2:7" ht="11.25">
      <c r="B42" s="8" t="str">
        <f t="shared" si="2"/>
        <v>HCl</v>
      </c>
      <c r="C42" s="9">
        <f>ROUND(((B18*C18)+(D18*E18)+(F18*G18))/365,6)</f>
        <v>0.000763</v>
      </c>
      <c r="D42" s="34">
        <v>1026514</v>
      </c>
      <c r="E42" s="9">
        <f>ROUND((C42*D42)/2000,6)</f>
        <v>0.391615</v>
      </c>
      <c r="F42" s="47" t="s">
        <v>24</v>
      </c>
      <c r="G42" s="50" t="s">
        <v>24</v>
      </c>
    </row>
    <row r="43" spans="2:7" ht="11.25">
      <c r="B43" s="56" t="str">
        <f t="shared" si="2"/>
        <v>UNIT F (in-house test of 7/17/97 on Pickle Line #1) factor units lb/ton</v>
      </c>
      <c r="C43" s="57"/>
      <c r="D43" s="57"/>
      <c r="E43" s="57"/>
      <c r="F43" s="58"/>
      <c r="G43" s="59"/>
    </row>
    <row r="44" spans="2:7" ht="11.25">
      <c r="B44" s="8" t="str">
        <f t="shared" si="2"/>
        <v>HCl</v>
      </c>
      <c r="C44" s="9">
        <f>ROUND(((B20*C20)+(D20*E20)+(F20*G20))/365,6)</f>
        <v>0.000763</v>
      </c>
      <c r="D44" s="34">
        <v>395151</v>
      </c>
      <c r="E44" s="9">
        <f>ROUND((C44*D44)/2000,6)</f>
        <v>0.15075</v>
      </c>
      <c r="F44" s="47" t="s">
        <v>24</v>
      </c>
      <c r="G44" s="50" t="s">
        <v>24</v>
      </c>
    </row>
    <row r="45" spans="2:7" ht="11.25">
      <c r="B45" s="56" t="str">
        <f t="shared" si="2"/>
        <v>UNIT G (test of 10/29/01) factor units lb/ton</v>
      </c>
      <c r="C45" s="57"/>
      <c r="D45" s="57"/>
      <c r="E45" s="57"/>
      <c r="F45" s="58"/>
      <c r="G45" s="59"/>
    </row>
    <row r="46" spans="2:7" ht="11.25">
      <c r="B46" s="8" t="str">
        <f t="shared" si="2"/>
        <v>PT</v>
      </c>
      <c r="C46" s="9">
        <f>ROUND(((B22*C22)+(D22*E22)+(F22*G22))/365,6)</f>
        <v>0.020844</v>
      </c>
      <c r="D46" s="34">
        <v>153608</v>
      </c>
      <c r="E46" s="9">
        <f>ROUND((C46*D46)/2000,6)</f>
        <v>1.600903</v>
      </c>
      <c r="F46" s="47" t="s">
        <v>24</v>
      </c>
      <c r="G46" s="50" t="s">
        <v>24</v>
      </c>
    </row>
    <row r="47" spans="2:7" ht="11.25">
      <c r="B47" s="56" t="str">
        <f t="shared" si="2"/>
        <v>UNIT H (test of 12/1/98) factor units lb/ton</v>
      </c>
      <c r="C47" s="57"/>
      <c r="D47" s="57"/>
      <c r="E47" s="57"/>
      <c r="F47" s="58"/>
      <c r="G47" s="59"/>
    </row>
    <row r="48" spans="2:7" ht="12" thickBot="1">
      <c r="B48" s="11" t="str">
        <f t="shared" si="2"/>
        <v>NOx</v>
      </c>
      <c r="C48" s="12">
        <f>ROUND(((B24*C24)+(D24*E24)+(F24*G24))/365,6)</f>
        <v>0.005654</v>
      </c>
      <c r="D48" s="13">
        <v>380344</v>
      </c>
      <c r="E48" s="12">
        <f>ROUND((C48*D48)/2000,6)</f>
        <v>1.075232</v>
      </c>
      <c r="F48" s="48" t="s">
        <v>24</v>
      </c>
      <c r="G48" s="51" t="s">
        <v>24</v>
      </c>
    </row>
    <row r="49" spans="1:7" ht="11.25">
      <c r="A49" s="3" t="s">
        <v>9</v>
      </c>
      <c r="B49" s="4" t="s">
        <v>22</v>
      </c>
      <c r="C49" s="4"/>
      <c r="G49" s="4"/>
    </row>
    <row r="50" spans="1:7" ht="11.25">
      <c r="A50" s="3" t="s">
        <v>11</v>
      </c>
      <c r="B50" s="4" t="s">
        <v>23</v>
      </c>
      <c r="C50" s="4"/>
      <c r="E50" s="4"/>
      <c r="F50" s="4"/>
      <c r="G50" s="4"/>
    </row>
    <row r="51" spans="4:7" ht="11.25">
      <c r="D51" s="2"/>
      <c r="E51" s="1"/>
      <c r="F51" s="1"/>
      <c r="G51" s="1"/>
    </row>
    <row r="52" spans="4:7" ht="11.25">
      <c r="D52" s="1"/>
      <c r="E52" s="1"/>
      <c r="F52" s="1"/>
      <c r="G52" s="1"/>
    </row>
  </sheetData>
  <mergeCells count="16">
    <mergeCell ref="B47:G47"/>
    <mergeCell ref="A3:G3"/>
    <mergeCell ref="A11:G11"/>
    <mergeCell ref="A13:G13"/>
    <mergeCell ref="A23:G23"/>
    <mergeCell ref="A15:G15"/>
    <mergeCell ref="A17:G17"/>
    <mergeCell ref="A19:G19"/>
    <mergeCell ref="A21:G21"/>
    <mergeCell ref="B35:G35"/>
    <mergeCell ref="B45:G45"/>
    <mergeCell ref="B27:G27"/>
    <mergeCell ref="B37:G37"/>
    <mergeCell ref="B39:G39"/>
    <mergeCell ref="B41:G41"/>
    <mergeCell ref="B43:G43"/>
  </mergeCells>
  <printOptions/>
  <pageMargins left="0.64" right="0.5" top="0.46" bottom="0.3" header="0.46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bunnll</dc:creator>
  <cp:keywords/>
  <dc:description/>
  <cp:lastModifiedBy>cheathcc</cp:lastModifiedBy>
  <cp:lastPrinted>2005-12-15T18:47:47Z</cp:lastPrinted>
  <dcterms:created xsi:type="dcterms:W3CDTF">2004-07-23T13:28:12Z</dcterms:created>
  <dcterms:modified xsi:type="dcterms:W3CDTF">2006-02-15T20:54:41Z</dcterms:modified>
  <cp:category/>
  <cp:version/>
  <cp:contentType/>
  <cp:contentStatus/>
</cp:coreProperties>
</file>